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VGFS1\adm-homedirs$\a.beck\Documents\My Documents\Decaan\mentorlessen klas 3\mentorles2017-2018\"/>
    </mc:Choice>
  </mc:AlternateContent>
  <bookViews>
    <workbookView xWindow="0" yWindow="0" windowWidth="28800" windowHeight="11955"/>
  </bookViews>
  <sheets>
    <sheet name="Profielkeuze" sheetId="1" r:id="rId1"/>
    <sheet name="Rekenblad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1" i="2"/>
  <c r="B22" i="2"/>
  <c r="D8" i="1"/>
  <c r="B19" i="2"/>
  <c r="B20" i="2"/>
  <c r="I39" i="2" l="1"/>
  <c r="D24" i="1" s="1"/>
  <c r="I21" i="2"/>
  <c r="B42" i="2" l="1"/>
  <c r="B33" i="1" l="1"/>
  <c r="D33" i="1" l="1"/>
  <c r="B35" i="1"/>
  <c r="H20" i="2"/>
  <c r="H24" i="2"/>
  <c r="D9" i="1" s="1"/>
  <c r="C9" i="1" s="1"/>
  <c r="H37" i="2"/>
  <c r="I37" i="2" s="1"/>
  <c r="D22" i="1" s="1"/>
  <c r="H44" i="2"/>
  <c r="D29" i="1" s="1"/>
  <c r="B24" i="2"/>
  <c r="B25" i="2"/>
  <c r="B26" i="2"/>
  <c r="B27" i="2"/>
  <c r="B28" i="2"/>
  <c r="B30" i="2"/>
  <c r="B31" i="2"/>
  <c r="B32" i="2"/>
  <c r="B34" i="2"/>
  <c r="B35" i="2"/>
  <c r="B36" i="2"/>
  <c r="B37" i="2"/>
  <c r="B39" i="2"/>
  <c r="B40" i="2"/>
  <c r="B44" i="2"/>
  <c r="B31" i="1"/>
  <c r="H46" i="2" s="1"/>
  <c r="D7" i="1" l="1"/>
  <c r="D6" i="1"/>
  <c r="J12" i="2"/>
  <c r="K12" i="2"/>
  <c r="C24" i="1"/>
  <c r="C22" i="1"/>
  <c r="B46" i="2"/>
  <c r="B47" i="2" s="1"/>
  <c r="D5" i="1"/>
  <c r="C5" i="1" s="1"/>
  <c r="D31" i="1"/>
  <c r="H48" i="2"/>
  <c r="I46" i="2"/>
  <c r="C30" i="1" l="1"/>
  <c r="H51" i="2" s="1"/>
  <c r="A12" i="2" s="1"/>
  <c r="E12" i="2" l="1"/>
  <c r="C12" i="2"/>
  <c r="D12" i="2"/>
  <c r="G12" i="2"/>
  <c r="H12" i="2"/>
  <c r="K13" i="2"/>
  <c r="J13" i="2"/>
</calcChain>
</file>

<file path=xl/sharedStrings.xml><?xml version="1.0" encoding="utf-8"?>
<sst xmlns="http://schemas.openxmlformats.org/spreadsheetml/2006/main" count="104" uniqueCount="83">
  <si>
    <t>Nederlands</t>
  </si>
  <si>
    <t xml:space="preserve">Engels </t>
  </si>
  <si>
    <t>Wiskunde A</t>
  </si>
  <si>
    <t>Wiskunde B</t>
  </si>
  <si>
    <t>Wiskunde C</t>
  </si>
  <si>
    <t>Latijn</t>
  </si>
  <si>
    <t>Grieks</t>
  </si>
  <si>
    <t>Frans</t>
  </si>
  <si>
    <t>Duits</t>
  </si>
  <si>
    <t>Geschiedenis</t>
  </si>
  <si>
    <t>Aardrijkskunde</t>
  </si>
  <si>
    <t>Economie</t>
  </si>
  <si>
    <t>Natuurkunde</t>
  </si>
  <si>
    <t>Biologie</t>
  </si>
  <si>
    <t>Scheikunde</t>
  </si>
  <si>
    <t>Drama</t>
  </si>
  <si>
    <t>Filosofie</t>
  </si>
  <si>
    <t>Wiskunde D</t>
  </si>
  <si>
    <t>Wel</t>
  </si>
  <si>
    <t>Niet</t>
  </si>
  <si>
    <t>Vak wel of niet?</t>
  </si>
  <si>
    <t>FLE</t>
  </si>
  <si>
    <t xml:space="preserve">Keuzemenu </t>
  </si>
  <si>
    <t>?</t>
  </si>
  <si>
    <t>Vak</t>
  </si>
  <si>
    <t>Rekenvelden</t>
  </si>
  <si>
    <t>De keuzes die je gemaakt hebt geven toegang tot:</t>
  </si>
  <si>
    <t>Aantal vraagtekens</t>
  </si>
  <si>
    <t>Rekenvelden profielen</t>
  </si>
  <si>
    <t>Aantal Wi</t>
  </si>
  <si>
    <t>Aantal WiB</t>
  </si>
  <si>
    <t>Aantal WiA</t>
  </si>
  <si>
    <t>Aantal WiC</t>
  </si>
  <si>
    <t>Aantal KT</t>
  </si>
  <si>
    <t>Aantal La</t>
  </si>
  <si>
    <t>Aantal Gr</t>
  </si>
  <si>
    <t>Aantal Du</t>
  </si>
  <si>
    <t>Aantal Gs</t>
  </si>
  <si>
    <t>Aantal Ak</t>
  </si>
  <si>
    <t>Aantal Ec</t>
  </si>
  <si>
    <t>Aantal Bi</t>
  </si>
  <si>
    <t>Aantal Na</t>
  </si>
  <si>
    <t>Aantal Sk</t>
  </si>
  <si>
    <t>Aantal WiD</t>
  </si>
  <si>
    <t>Aantal BV</t>
  </si>
  <si>
    <t>Aantal Dr</t>
  </si>
  <si>
    <t>Aantal Fi</t>
  </si>
  <si>
    <t>Aantal FLE</t>
  </si>
  <si>
    <t>Opties NT</t>
  </si>
  <si>
    <t>WiB</t>
  </si>
  <si>
    <t>SK</t>
  </si>
  <si>
    <t>Na</t>
  </si>
  <si>
    <t>WiD</t>
  </si>
  <si>
    <t>Bi</t>
  </si>
  <si>
    <t>C&amp;M</t>
  </si>
  <si>
    <t>E&amp;M</t>
  </si>
  <si>
    <t>N&amp;G</t>
  </si>
  <si>
    <t>N&amp;T</t>
  </si>
  <si>
    <t>Aantal niet lege velden bij "foutmeldingen"</t>
  </si>
  <si>
    <t>Wel of niet gekozen?
Of nog twijfel?</t>
  </si>
  <si>
    <t>Meldingen</t>
  </si>
  <si>
    <t>Opties NG</t>
  </si>
  <si>
    <t>BIOL</t>
  </si>
  <si>
    <t>AK</t>
  </si>
  <si>
    <t>NAT</t>
  </si>
  <si>
    <t>Opties EM</t>
  </si>
  <si>
    <t>Ec</t>
  </si>
  <si>
    <t>GS</t>
  </si>
  <si>
    <t>Du</t>
  </si>
  <si>
    <t>Fa</t>
  </si>
  <si>
    <t>Ak</t>
  </si>
  <si>
    <t>Aantal Fa</t>
  </si>
  <si>
    <t>Opties CM</t>
  </si>
  <si>
    <t>Gs</t>
  </si>
  <si>
    <t>2 Cultuurvakken</t>
  </si>
  <si>
    <t>Aantal cultuurvakken CM</t>
  </si>
  <si>
    <t>Punten cultuurvakken</t>
  </si>
  <si>
    <t>Aantal extra vakken</t>
  </si>
  <si>
    <t>Aantal examenvakken</t>
  </si>
  <si>
    <t>WiA/C</t>
  </si>
  <si>
    <t>Aantal Wi (C&amp;M)</t>
  </si>
  <si>
    <t>Film</t>
  </si>
  <si>
    <t>WiA/B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</si>
</sst>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0" tint="-4.9989318521683403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2" fillId="0" borderId="1" xfId="0" applyNumberFormat="1" applyFont="1" applyBorder="1"/>
    <xf numFmtId="0" fontId="0" fillId="2" borderId="1" xfId="0" applyFill="1" applyBorder="1"/>
    <xf numFmtId="0" fontId="0" fillId="0" borderId="0" xfId="0" applyNumberFormat="1"/>
    <xf numFmtId="0" fontId="0" fillId="3" borderId="1" xfId="0" applyFill="1" applyBorder="1"/>
    <xf numFmtId="0" fontId="1" fillId="3" borderId="1" xfId="0" applyFont="1" applyFill="1" applyBorder="1"/>
    <xf numFmtId="0" fontId="0" fillId="4" borderId="0" xfId="0" applyFill="1"/>
    <xf numFmtId="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NumberFormat="1" applyFill="1" applyBorder="1"/>
    <xf numFmtId="0" fontId="0" fillId="4" borderId="1" xfId="0" applyFill="1" applyBorder="1" applyAlignment="1">
      <alignment vertical="center"/>
    </xf>
    <xf numFmtId="0" fontId="0" fillId="4" borderId="0" xfId="0" applyFill="1" applyAlignment="1">
      <alignment wrapText="1"/>
    </xf>
    <xf numFmtId="0" fontId="4" fillId="4" borderId="1" xfId="0" applyFont="1" applyFill="1" applyBorder="1" applyAlignment="1">
      <alignment horizontal="center" vertical="center" textRotation="180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6" borderId="1" xfId="0" applyFill="1" applyBorder="1" applyAlignment="1">
      <alignment horizontal="center"/>
    </xf>
    <xf numFmtId="0" fontId="4" fillId="0" borderId="0" xfId="0" applyFont="1" applyAlignment="1" applyProtection="1">
      <alignment horizontal="center" vertical="center" textRotation="180"/>
    </xf>
    <xf numFmtId="0" fontId="4" fillId="0" borderId="0" xfId="0" applyFont="1" applyAlignment="1" applyProtection="1">
      <alignment vertical="center" textRotation="180" wrapText="1"/>
    </xf>
    <xf numFmtId="0" fontId="4" fillId="0" borderId="0" xfId="0" applyFont="1" applyAlignment="1" applyProtection="1">
      <alignment textRotation="180"/>
    </xf>
    <xf numFmtId="0" fontId="4" fillId="0" borderId="0" xfId="0" applyFont="1" applyAlignment="1" applyProtection="1">
      <alignment horizontal="center" vertical="center" textRotation="180" wrapText="1"/>
    </xf>
    <xf numFmtId="0" fontId="0" fillId="0" borderId="1" xfId="0" applyBorder="1" applyProtection="1"/>
    <xf numFmtId="49" fontId="0" fillId="0" borderId="1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NumberFormat="1" applyProtection="1"/>
    <xf numFmtId="0" fontId="0" fillId="0" borderId="0" xfId="0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0" xfId="0" applyAlignment="1" applyProtection="1">
      <alignment wrapText="1"/>
    </xf>
    <xf numFmtId="0" fontId="3" fillId="0" borderId="1" xfId="0" applyNumberFormat="1" applyFont="1" applyBorder="1" applyProtection="1"/>
    <xf numFmtId="0" fontId="0" fillId="0" borderId="1" xfId="0" applyNumberFormat="1" applyBorder="1" applyProtection="1"/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Protection="1"/>
    <xf numFmtId="0" fontId="0" fillId="0" borderId="5" xfId="0" applyNumberFormat="1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center"/>
    </xf>
    <xf numFmtId="0" fontId="0" fillId="0" borderId="6" xfId="0" applyNumberFormat="1" applyFill="1" applyBorder="1" applyAlignment="1" applyProtection="1">
      <alignment horizontal="center"/>
    </xf>
    <xf numFmtId="0" fontId="0" fillId="0" borderId="7" xfId="0" applyNumberForma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1">
    <cellStyle name="Standaard" xfId="0" builtinId="0"/>
  </cellStyles>
  <dxfs count="2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trike/>
        <color rgb="FFFF0000"/>
      </font>
      <fill>
        <patternFill patternType="none">
          <bgColor auto="1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H35"/>
  <sheetViews>
    <sheetView tabSelected="1" topLeftCell="A7" workbookViewId="0">
      <selection activeCell="D31" sqref="D31"/>
    </sheetView>
  </sheetViews>
  <sheetFormatPr defaultRowHeight="15" x14ac:dyDescent="0.25"/>
  <cols>
    <col min="1" max="1" width="24.5703125" bestFit="1" customWidth="1"/>
    <col min="2" max="2" width="7.85546875" customWidth="1"/>
    <col min="3" max="3" width="0.42578125" customWidth="1"/>
    <col min="4" max="4" width="56.7109375" customWidth="1"/>
    <col min="5" max="5" width="0.28515625" customWidth="1"/>
    <col min="7" max="7" width="23.42578125" bestFit="1" customWidth="1"/>
  </cols>
  <sheetData>
    <row r="1" spans="1:6" ht="161.25" x14ac:dyDescent="0.25">
      <c r="A1" s="19" t="s">
        <v>24</v>
      </c>
      <c r="B1" s="20" t="s">
        <v>59</v>
      </c>
      <c r="C1" s="21"/>
      <c r="D1" s="19" t="s">
        <v>60</v>
      </c>
      <c r="E1" s="19"/>
      <c r="F1" s="22" t="s">
        <v>26</v>
      </c>
    </row>
    <row r="2" spans="1:6" x14ac:dyDescent="0.25">
      <c r="A2" s="23" t="s">
        <v>0</v>
      </c>
      <c r="B2" s="24" t="s">
        <v>18</v>
      </c>
      <c r="C2" s="25"/>
      <c r="D2" s="25"/>
      <c r="E2" s="25"/>
      <c r="F2" s="26"/>
    </row>
    <row r="3" spans="1:6" x14ac:dyDescent="0.25">
      <c r="A3" s="23" t="s">
        <v>1</v>
      </c>
      <c r="B3" s="24" t="s">
        <v>18</v>
      </c>
      <c r="C3" s="26"/>
      <c r="D3" s="26"/>
      <c r="E3" s="26"/>
      <c r="F3" s="26"/>
    </row>
    <row r="4" spans="1:6" x14ac:dyDescent="0.25">
      <c r="A4" s="25"/>
      <c r="B4" s="27"/>
      <c r="C4" s="26"/>
      <c r="D4" s="26"/>
      <c r="E4" s="26"/>
      <c r="F4" s="26"/>
    </row>
    <row r="5" spans="1:6" x14ac:dyDescent="0.25">
      <c r="A5" s="23" t="s">
        <v>4</v>
      </c>
      <c r="B5" s="32"/>
      <c r="C5" s="26">
        <f>IF(D5="",0,1)</f>
        <v>1</v>
      </c>
      <c r="D5" s="26" t="str">
        <f>IF(Rekenblad!H20=0,"Je moet nog één van de drie varianten wiskunde kiezen","")</f>
        <v>Je moet nog één van de drie varianten wiskunde kiezen</v>
      </c>
      <c r="E5" s="34">
        <v>14</v>
      </c>
      <c r="F5" s="39" t="s">
        <v>54</v>
      </c>
    </row>
    <row r="6" spans="1:6" x14ac:dyDescent="0.25">
      <c r="A6" s="23" t="s">
        <v>2</v>
      </c>
      <c r="B6" s="32"/>
      <c r="C6" s="26">
        <v>0</v>
      </c>
      <c r="D6" s="26" t="str">
        <f>IF(Rekenblad!B22=1,"Wi-B kan niet bij C&amp;M worden gekozen","")</f>
        <v/>
      </c>
      <c r="E6" s="35"/>
      <c r="F6" s="40"/>
    </row>
    <row r="7" spans="1:6" x14ac:dyDescent="0.25">
      <c r="A7" s="23" t="s">
        <v>3</v>
      </c>
      <c r="B7" s="32"/>
      <c r="C7" s="26"/>
      <c r="D7" s="26" t="str">
        <f>IF(Rekenblad!H20&gt;1,"Je kunt maar één van de drie varianten wiskunde kiezen","")</f>
        <v/>
      </c>
      <c r="E7" s="35"/>
      <c r="F7" s="40"/>
    </row>
    <row r="8" spans="1:6" x14ac:dyDescent="0.25">
      <c r="A8" s="25"/>
      <c r="B8" s="27"/>
      <c r="C8" s="26"/>
      <c r="D8" s="26" t="str">
        <f>IF(Rekenblad!H19&gt;1,"Je kunt maar één van de drie varianten wiskunde kiezen","")</f>
        <v/>
      </c>
      <c r="E8" s="35"/>
      <c r="F8" s="41"/>
    </row>
    <row r="9" spans="1:6" x14ac:dyDescent="0.25">
      <c r="A9" s="23" t="s">
        <v>5</v>
      </c>
      <c r="B9" s="32"/>
      <c r="C9" s="26">
        <f t="shared" ref="C9:C24" si="0">IF(D9="",0,1)</f>
        <v>1</v>
      </c>
      <c r="D9" s="26" t="str">
        <f>IF(Rekenblad!H24=0,"Je moet minimaal 1 klassieke taal kiezen","")</f>
        <v>Je moet minimaal 1 klassieke taal kiezen</v>
      </c>
    </row>
    <row r="10" spans="1:6" x14ac:dyDescent="0.25">
      <c r="A10" s="23" t="s">
        <v>6</v>
      </c>
      <c r="B10" s="32"/>
      <c r="C10" s="26"/>
      <c r="D10" s="26"/>
    </row>
    <row r="11" spans="1:6" x14ac:dyDescent="0.25">
      <c r="A11" s="25"/>
      <c r="B11" s="27"/>
      <c r="C11" s="26"/>
      <c r="D11" s="26"/>
      <c r="E11" s="35">
        <v>14</v>
      </c>
      <c r="F11" s="39" t="s">
        <v>55</v>
      </c>
    </row>
    <row r="12" spans="1:6" x14ac:dyDescent="0.25">
      <c r="A12" s="23" t="s">
        <v>7</v>
      </c>
      <c r="B12" s="32"/>
      <c r="C12" s="26"/>
      <c r="D12" s="26"/>
      <c r="E12" s="35"/>
      <c r="F12" s="40"/>
    </row>
    <row r="13" spans="1:6" x14ac:dyDescent="0.25">
      <c r="A13" s="23" t="s">
        <v>8</v>
      </c>
      <c r="B13" s="32"/>
      <c r="C13" s="26"/>
      <c r="D13" s="26"/>
      <c r="E13" s="35"/>
      <c r="F13" s="40"/>
    </row>
    <row r="14" spans="1:6" x14ac:dyDescent="0.25">
      <c r="A14" s="25"/>
      <c r="B14" s="27"/>
      <c r="C14" s="26"/>
      <c r="D14" s="26"/>
      <c r="E14" s="38"/>
      <c r="F14" s="41"/>
    </row>
    <row r="15" spans="1:6" x14ac:dyDescent="0.25">
      <c r="A15" s="23" t="s">
        <v>9</v>
      </c>
      <c r="B15" s="32"/>
      <c r="C15" s="26"/>
      <c r="D15" s="26"/>
    </row>
    <row r="16" spans="1:6" x14ac:dyDescent="0.25">
      <c r="A16" s="23" t="s">
        <v>10</v>
      </c>
      <c r="B16" s="32"/>
      <c r="C16" s="26"/>
      <c r="D16" s="26"/>
      <c r="E16" s="26"/>
    </row>
    <row r="17" spans="1:6" x14ac:dyDescent="0.25">
      <c r="A17" s="23" t="s">
        <v>11</v>
      </c>
      <c r="B17" s="32"/>
      <c r="C17" s="26"/>
      <c r="D17" s="26"/>
      <c r="E17" s="36">
        <v>14</v>
      </c>
      <c r="F17" s="39" t="s">
        <v>56</v>
      </c>
    </row>
    <row r="18" spans="1:6" x14ac:dyDescent="0.25">
      <c r="A18" s="25"/>
      <c r="B18" s="27"/>
      <c r="C18" s="26"/>
      <c r="D18" s="26"/>
      <c r="E18" s="37"/>
      <c r="F18" s="40"/>
    </row>
    <row r="19" spans="1:6" x14ac:dyDescent="0.25">
      <c r="A19" s="23" t="s">
        <v>13</v>
      </c>
      <c r="B19" s="32"/>
      <c r="C19" s="26"/>
      <c r="D19" s="26"/>
      <c r="E19" s="37"/>
      <c r="F19" s="40"/>
    </row>
    <row r="20" spans="1:6" x14ac:dyDescent="0.25">
      <c r="A20" s="23" t="s">
        <v>12</v>
      </c>
      <c r="B20" s="32"/>
      <c r="C20" s="26"/>
      <c r="D20" s="26"/>
      <c r="E20" s="37"/>
      <c r="F20" s="41"/>
    </row>
    <row r="21" spans="1:6" x14ac:dyDescent="0.25">
      <c r="A21" s="23" t="s">
        <v>14</v>
      </c>
      <c r="B21" s="32"/>
      <c r="C21" s="26"/>
      <c r="D21" s="26"/>
      <c r="E21" s="26"/>
    </row>
    <row r="22" spans="1:6" x14ac:dyDescent="0.25">
      <c r="A22" s="23" t="s">
        <v>17</v>
      </c>
      <c r="B22" s="32"/>
      <c r="C22" s="26">
        <f t="shared" si="0"/>
        <v>0</v>
      </c>
      <c r="D22" s="26" t="str">
        <f>IF(Rekenblad!I37+Rekenblad!I22=-3,"Je kunt WiD allen in combiantie met Wi-B kiezen","")</f>
        <v/>
      </c>
      <c r="E22" s="26"/>
    </row>
    <row r="23" spans="1:6" x14ac:dyDescent="0.25">
      <c r="A23" s="25"/>
      <c r="B23" s="27"/>
      <c r="C23" s="26"/>
      <c r="D23" s="26"/>
      <c r="E23" s="34">
        <v>14</v>
      </c>
      <c r="F23" s="39" t="s">
        <v>57</v>
      </c>
    </row>
    <row r="24" spans="1:6" x14ac:dyDescent="0.25">
      <c r="A24" s="23" t="s">
        <v>81</v>
      </c>
      <c r="B24" s="32"/>
      <c r="C24" s="26">
        <f t="shared" si="0"/>
        <v>0</v>
      </c>
      <c r="D24" s="26" t="str">
        <f>IF(Rekenblad!I39=2,"Kies je film en drama moet een van de vakken een extra vak zijn","")</f>
        <v/>
      </c>
      <c r="E24" s="35"/>
      <c r="F24" s="40"/>
    </row>
    <row r="25" spans="1:6" x14ac:dyDescent="0.25">
      <c r="A25" s="23" t="s">
        <v>15</v>
      </c>
      <c r="B25" s="32"/>
      <c r="C25" s="26"/>
      <c r="D25" s="26"/>
      <c r="E25" s="35"/>
      <c r="F25" s="40"/>
    </row>
    <row r="26" spans="1:6" x14ac:dyDescent="0.25">
      <c r="A26" s="25"/>
      <c r="B26" s="27"/>
      <c r="C26" s="26"/>
      <c r="D26" s="26"/>
      <c r="E26" s="35"/>
      <c r="F26" s="41"/>
    </row>
    <row r="27" spans="1:6" x14ac:dyDescent="0.25">
      <c r="A27" s="23" t="s">
        <v>16</v>
      </c>
      <c r="B27" s="32"/>
      <c r="C27" s="26"/>
      <c r="D27" s="33"/>
      <c r="E27" s="26"/>
    </row>
    <row r="28" spans="1:6" x14ac:dyDescent="0.25">
      <c r="A28" s="25"/>
      <c r="B28" s="27"/>
      <c r="C28" s="26"/>
      <c r="D28" s="25"/>
      <c r="E28" s="25"/>
    </row>
    <row r="29" spans="1:6" x14ac:dyDescent="0.25">
      <c r="A29" s="23" t="s">
        <v>21</v>
      </c>
      <c r="B29" s="32"/>
      <c r="C29" s="26"/>
      <c r="D29" s="26" t="str">
        <f>IF(Rekenblad!H44=1,"FLE telt niet mee als examenvak, maar hoort bij het vak Engels","")</f>
        <v/>
      </c>
      <c r="E29" s="26"/>
    </row>
    <row r="30" spans="1:6" x14ac:dyDescent="0.25">
      <c r="A30" s="25"/>
      <c r="B30" s="25"/>
      <c r="C30" s="26">
        <f>SUM(C5:C28)</f>
        <v>2</v>
      </c>
      <c r="D30" s="26"/>
      <c r="E30" s="26"/>
    </row>
    <row r="31" spans="1:6" ht="33.75" customHeight="1" x14ac:dyDescent="0.25">
      <c r="A31" s="28" t="s">
        <v>27</v>
      </c>
      <c r="B31" s="28">
        <f>COUNTIF(B5:B29,"?")</f>
        <v>0</v>
      </c>
      <c r="C31" s="25"/>
      <c r="D31" s="29" t="str">
        <f>IF(B31&gt;0,"Je hebt nog vraagtekens. Bespreek met je mentor hoe je naar antwoorden gaat zoeken.","")</f>
        <v/>
      </c>
      <c r="E31" s="29"/>
      <c r="F31" s="26"/>
    </row>
    <row r="32" spans="1:6" x14ac:dyDescent="0.25">
      <c r="A32" s="25"/>
      <c r="B32" s="25"/>
      <c r="C32" s="25"/>
      <c r="D32" s="25"/>
      <c r="E32" s="25"/>
      <c r="F32" s="26"/>
    </row>
    <row r="33" spans="1:8" x14ac:dyDescent="0.25">
      <c r="A33" s="30" t="s">
        <v>78</v>
      </c>
      <c r="B33" s="31">
        <f>COUNTIF(B2:B27,"Wel")</f>
        <v>2</v>
      </c>
      <c r="C33" s="25"/>
      <c r="D33" s="26" t="str">
        <f>IF(B33&lt;8,"Je moet bij minimaal 8 examenvakken WEL kiezen","")</f>
        <v>Je moet bij minimaal 8 examenvakken WEL kiezen</v>
      </c>
      <c r="E33" s="26"/>
      <c r="F33" s="26"/>
      <c r="G33" s="4"/>
      <c r="H33" s="4"/>
    </row>
    <row r="35" spans="1:8" x14ac:dyDescent="0.25">
      <c r="A35" s="1" t="s">
        <v>77</v>
      </c>
      <c r="B35" s="1" t="str">
        <f>IF(B33-8&lt;1,"",B33-8)</f>
        <v/>
      </c>
    </row>
  </sheetData>
  <mergeCells count="8">
    <mergeCell ref="E23:E26"/>
    <mergeCell ref="E17:E20"/>
    <mergeCell ref="E11:E14"/>
    <mergeCell ref="E5:E8"/>
    <mergeCell ref="F5:F8"/>
    <mergeCell ref="F11:F14"/>
    <mergeCell ref="F17:F20"/>
    <mergeCell ref="F23:F26"/>
  </mergeCells>
  <conditionalFormatting sqref="B33">
    <cfRule type="cellIs" dxfId="22" priority="27" operator="lessThan">
      <formula>7</formula>
    </cfRule>
  </conditionalFormatting>
  <conditionalFormatting sqref="D5">
    <cfRule type="containsText" dxfId="21" priority="10" operator="containsText" text="Je moet nog één van de drie varianten wiskunde kiezen">
      <formula>NOT(ISERROR(SEARCH("Je moet nog één van de drie varianten wiskunde kiezen",D5)))</formula>
    </cfRule>
  </conditionalFormatting>
  <conditionalFormatting sqref="D7:D8">
    <cfRule type="cellIs" dxfId="20" priority="9" operator="equal">
      <formula>"Je kunt maar één van de drie varianten wiskunde kiezen"</formula>
    </cfRule>
  </conditionalFormatting>
  <conditionalFormatting sqref="D9">
    <cfRule type="containsText" dxfId="19" priority="8" operator="containsText" text="Je moet minimaal 1 klassieke taal kiezen">
      <formula>NOT(ISERROR(SEARCH("Je moet minimaal 1 klassieke taal kiezen",D9)))</formula>
    </cfRule>
  </conditionalFormatting>
  <conditionalFormatting sqref="D22">
    <cfRule type="containsText" dxfId="18" priority="7" operator="containsText" text="Je kunt WiD allen in combiantie met Wi-B kiezen">
      <formula>NOT(ISERROR(SEARCH("Je kunt WiD allen in combiantie met Wi-B kiezen",D22)))</formula>
    </cfRule>
  </conditionalFormatting>
  <conditionalFormatting sqref="D24">
    <cfRule type="containsText" dxfId="17" priority="6" operator="containsText" text="Je kunt beeldende vorming en drama niet beiden kiezen">
      <formula>NOT(ISERROR(SEARCH("Je kunt beeldende vorming en drama niet beiden kiezen",D24)))</formula>
    </cfRule>
  </conditionalFormatting>
  <conditionalFormatting sqref="D29">
    <cfRule type="containsText" dxfId="16" priority="5" operator="containsText" text="FLE telt niet mee als examenvak, maar hoort bij het vak Engels">
      <formula>NOT(ISERROR(SEARCH("FLE telt niet mee als examenvak, maar hoort bij het vak Engels",D29)))</formula>
    </cfRule>
  </conditionalFormatting>
  <conditionalFormatting sqref="D31">
    <cfRule type="containsText" dxfId="15" priority="4" operator="containsText" text="Je hebt nog vraagtekens. Bespreek met je mentor hoe je naar antwoorden gaat zoeken.">
      <formula>NOT(ISERROR(SEARCH("Je hebt nog vraagtekens. Bespreek met je mentor hoe je naar antwoorden gaat zoeken.",D31)))</formula>
    </cfRule>
  </conditionalFormatting>
  <conditionalFormatting sqref="D33">
    <cfRule type="containsText" dxfId="14" priority="3" operator="containsText" text="Je moet bij minimaal 7 examenvakken WEL kiezen">
      <formula>NOT(ISERROR(SEARCH("Je moet bij minimaal 7 examenvakken WEL kiezen",D33)))</formula>
    </cfRule>
  </conditionalFormatting>
  <conditionalFormatting sqref="D27">
    <cfRule type="containsText" dxfId="13" priority="2" operator="containsText" text="Kan niet worden gekozen door leerlingen met FLE">
      <formula>NOT(ISERROR(SEARCH("Kan niet worden gekozen door leerlingen met FLE",D27)))</formula>
    </cfRule>
  </conditionalFormatting>
  <conditionalFormatting sqref="D6">
    <cfRule type="cellIs" dxfId="12" priority="1" operator="equal">
      <formula>"Wi-B kan niet bij C&amp;M worden gekozen"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4ADAA316-AE15-4503-877A-AA60A564F443}">
            <xm:f>$B2=Rekenblad!$B$2</xm:f>
            <x14:dxf>
              <font>
                <strike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14:cfRule type="expression" priority="34" id="{3B641A34-A949-49F1-A3CC-DA1F56FB16DE}">
            <xm:f>$B2=Rekenblad!$A$2</xm:f>
            <x14:dxf>
              <fill>
                <patternFill>
                  <bgColor rgb="FF92D050"/>
                </patternFill>
              </fill>
            </x14:dxf>
          </x14:cfRule>
          <xm:sqref>A2:B27 A29:B29</xm:sqref>
        </x14:conditionalFormatting>
        <x14:conditionalFormatting xmlns:xm="http://schemas.microsoft.com/office/excel/2006/main">
          <x14:cfRule type="expression" priority="47" id="{7CC60FCD-04D1-4D61-93CA-76113DBA3F94}">
            <xm:f>$E$23=Rekenblad!$K$13</xm:f>
            <x14:dxf>
              <fill>
                <patternFill>
                  <bgColor rgb="FF92D050"/>
                </patternFill>
              </fill>
            </x14:dxf>
          </x14:cfRule>
          <x14:cfRule type="expression" priority="48" id="{C1018C4A-21F4-4CB7-BBAA-CCC57373E880}">
            <xm:f>$E$23=Rekenblad!$J$13</xm:f>
            <x14:dxf>
              <fill>
                <patternFill>
                  <bgColor rgb="FF92D050"/>
                </patternFill>
              </fill>
            </x14:dxf>
          </x14:cfRule>
          <xm:sqref>E23:F23</xm:sqref>
        </x14:conditionalFormatting>
        <x14:conditionalFormatting xmlns:xm="http://schemas.microsoft.com/office/excel/2006/main">
          <x14:cfRule type="expression" priority="54" id="{D35ABF4B-0136-4944-B4F4-558A5DA76AEF}">
            <xm:f>$E$5=Rekenblad!$A$12</xm:f>
            <x14:dxf>
              <fill>
                <patternFill>
                  <bgColor rgb="FF92D050"/>
                </patternFill>
              </fill>
            </x14:dxf>
          </x14:cfRule>
          <xm:sqref>E5:F5</xm:sqref>
        </x14:conditionalFormatting>
        <x14:conditionalFormatting xmlns:xm="http://schemas.microsoft.com/office/excel/2006/main">
          <x14:cfRule type="expression" priority="55" id="{9D346C5E-1DE6-46DF-8DC7-F4966E88C5EB}">
            <xm:f>$B31&gt;Rekenblad!$I$46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expression" priority="56" id="{2B31F425-AB0A-40A8-A7F4-8A55B35FF915}">
            <xm:f>$B31=Rekenblad!$H$46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A31:B31</xm:sqref>
        </x14:conditionalFormatting>
        <x14:conditionalFormatting xmlns:xm="http://schemas.microsoft.com/office/excel/2006/main">
          <x14:cfRule type="expression" priority="59" id="{404A2F45-D491-418C-B664-3845831DC640}">
            <xm:f>$E$17=Rekenblad!$H$12</xm:f>
            <x14:dxf>
              <fill>
                <patternFill>
                  <bgColor rgb="FF92D050"/>
                </patternFill>
              </fill>
            </x14:dxf>
          </x14:cfRule>
          <x14:cfRule type="expression" priority="60" id="{03791C29-8CB0-4C0A-9C21-34190F11670F}">
            <xm:f>$E$23=Rekenblad!$G$12</xm:f>
            <x14:dxf>
              <fill>
                <patternFill>
                  <bgColor rgb="FF92D050"/>
                </patternFill>
              </fill>
            </x14:dxf>
          </x14:cfRule>
          <xm:sqref>E17:F17</xm:sqref>
        </x14:conditionalFormatting>
        <x14:conditionalFormatting xmlns:xm="http://schemas.microsoft.com/office/excel/2006/main">
          <x14:cfRule type="expression" priority="61" id="{12078E4F-69CB-4775-884F-F03A2291012F}">
            <xm:f>$E$11=Rekenblad!$E$12</xm:f>
            <x14:dxf>
              <fill>
                <patternFill>
                  <bgColor rgb="FF92D050"/>
                </patternFill>
              </fill>
            </x14:dxf>
          </x14:cfRule>
          <x14:cfRule type="expression" priority="62" id="{05AC8B1E-E8EC-4652-9820-979BC5CAA343}">
            <xm:f>$E$11=Rekenblad!$D$12</xm:f>
            <x14:dxf>
              <fill>
                <patternFill>
                  <bgColor rgb="FF92D050"/>
                </patternFill>
              </fill>
            </x14:dxf>
          </x14:cfRule>
          <x14:cfRule type="expression" priority="63" id="{4FF58F34-5EC4-44D7-AFB4-A7EF250AC806}">
            <xm:f>$E$11=Rekenblad!$C$12</xm:f>
            <x14:dxf>
              <fill>
                <patternFill>
                  <bgColor rgb="FF92D050"/>
                </patternFill>
              </fill>
            </x14:dxf>
          </x14:cfRule>
          <xm:sqref>E11:F11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Rekenblad!$D$2:$D$4</xm:f>
          </x14:formula1>
          <xm:sqref>B15:B17 B19:B22 B9:B10 B5:B7 B12:B13 B24:B25 B27 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K51"/>
  <sheetViews>
    <sheetView topLeftCell="A28" workbookViewId="0">
      <selection activeCell="G51" sqref="G51"/>
    </sheetView>
  </sheetViews>
  <sheetFormatPr defaultRowHeight="15" x14ac:dyDescent="0.25"/>
  <cols>
    <col min="1" max="1" width="23.42578125" bestFit="1" customWidth="1"/>
    <col min="2" max="2" width="4.85546875" bestFit="1" customWidth="1"/>
    <col min="3" max="3" width="8.7109375" bestFit="1" customWidth="1"/>
    <col min="4" max="4" width="12" bestFit="1" customWidth="1"/>
    <col min="5" max="5" width="8.7109375" bestFit="1" customWidth="1"/>
    <col min="6" max="6" width="17.28515625" customWidth="1"/>
    <col min="7" max="7" width="10" bestFit="1" customWidth="1"/>
    <col min="8" max="8" width="8.7109375" bestFit="1" customWidth="1"/>
    <col min="9" max="9" width="8.140625" bestFit="1" customWidth="1"/>
    <col min="10" max="10" width="4.7109375" bestFit="1" customWidth="1"/>
    <col min="11" max="11" width="4.5703125" bestFit="1" customWidth="1"/>
    <col min="13" max="13" width="18.7109375" bestFit="1" customWidth="1"/>
    <col min="15" max="15" width="8.7109375" bestFit="1" customWidth="1"/>
  </cols>
  <sheetData>
    <row r="1" spans="1:11" x14ac:dyDescent="0.25">
      <c r="A1" s="42" t="s">
        <v>20</v>
      </c>
      <c r="B1" s="42"/>
      <c r="D1" s="1" t="s">
        <v>22</v>
      </c>
    </row>
    <row r="2" spans="1:11" x14ac:dyDescent="0.25">
      <c r="A2" s="3" t="s">
        <v>18</v>
      </c>
      <c r="B2" s="2" t="s">
        <v>19</v>
      </c>
      <c r="D2" s="1" t="s">
        <v>23</v>
      </c>
    </row>
    <row r="3" spans="1:11" x14ac:dyDescent="0.25">
      <c r="D3" s="1" t="s">
        <v>18</v>
      </c>
    </row>
    <row r="4" spans="1:11" x14ac:dyDescent="0.25">
      <c r="D4" s="1" t="s">
        <v>19</v>
      </c>
    </row>
    <row r="7" spans="1:11" x14ac:dyDescent="0.25">
      <c r="A7" s="18" t="s">
        <v>72</v>
      </c>
      <c r="C7" s="45" t="s">
        <v>65</v>
      </c>
      <c r="D7" s="45"/>
      <c r="E7" s="45"/>
      <c r="G7" s="44" t="s">
        <v>61</v>
      </c>
      <c r="H7" s="44"/>
      <c r="J7" s="43" t="s">
        <v>48</v>
      </c>
      <c r="K7" s="43"/>
    </row>
    <row r="8" spans="1:11" x14ac:dyDescent="0.25">
      <c r="A8" s="16" t="s">
        <v>79</v>
      </c>
      <c r="C8" s="17" t="s">
        <v>82</v>
      </c>
      <c r="D8" s="17" t="s">
        <v>82</v>
      </c>
      <c r="E8" s="17" t="s">
        <v>82</v>
      </c>
      <c r="G8" s="15" t="s">
        <v>82</v>
      </c>
      <c r="H8" s="15" t="s">
        <v>82</v>
      </c>
      <c r="J8" s="5" t="s">
        <v>49</v>
      </c>
      <c r="K8" s="5" t="s">
        <v>49</v>
      </c>
    </row>
    <row r="9" spans="1:11" x14ac:dyDescent="0.25">
      <c r="A9" s="16" t="s">
        <v>73</v>
      </c>
      <c r="C9" s="17" t="s">
        <v>66</v>
      </c>
      <c r="D9" s="17" t="s">
        <v>66</v>
      </c>
      <c r="E9" s="17" t="s">
        <v>66</v>
      </c>
      <c r="G9" s="15" t="s">
        <v>50</v>
      </c>
      <c r="H9" s="15" t="s">
        <v>50</v>
      </c>
      <c r="J9" s="5" t="s">
        <v>50</v>
      </c>
      <c r="K9" s="5" t="s">
        <v>50</v>
      </c>
    </row>
    <row r="10" spans="1:11" x14ac:dyDescent="0.25">
      <c r="A10" s="16" t="s">
        <v>70</v>
      </c>
      <c r="C10" s="17" t="s">
        <v>67</v>
      </c>
      <c r="D10" s="17" t="s">
        <v>67</v>
      </c>
      <c r="E10" s="17" t="s">
        <v>67</v>
      </c>
      <c r="G10" s="15" t="s">
        <v>62</v>
      </c>
      <c r="H10" s="15" t="s">
        <v>62</v>
      </c>
      <c r="J10" s="5" t="s">
        <v>51</v>
      </c>
      <c r="K10" s="5" t="s">
        <v>51</v>
      </c>
    </row>
    <row r="11" spans="1:11" x14ac:dyDescent="0.25">
      <c r="A11" s="16" t="s">
        <v>74</v>
      </c>
      <c r="C11" s="17" t="s">
        <v>68</v>
      </c>
      <c r="D11" s="17" t="s">
        <v>69</v>
      </c>
      <c r="E11" s="17" t="s">
        <v>70</v>
      </c>
      <c r="G11" s="15" t="s">
        <v>63</v>
      </c>
      <c r="H11" s="15" t="s">
        <v>64</v>
      </c>
      <c r="J11" s="5" t="s">
        <v>52</v>
      </c>
      <c r="K11" s="5" t="s">
        <v>53</v>
      </c>
    </row>
    <row r="12" spans="1:11" x14ac:dyDescent="0.25">
      <c r="A12" s="16">
        <f>Rekenblad!B19+Rekenblad!B30+Rekenblad!B31+Rekenblad!B47+Rekenblad!H48+Rekenblad!H51</f>
        <v>0</v>
      </c>
      <c r="C12" s="17">
        <f>Rekenblad!B20+Rekenblad!B32+Rekenblad!B30+Rekenblad!B28+Rekenblad!H48+Rekenblad!H51</f>
        <v>0</v>
      </c>
      <c r="D12" s="17">
        <f>Rekenblad!B20+Rekenblad!B32+Rekenblad!B30+Rekenblad!B27+Rekenblad!H48+Rekenblad!H51</f>
        <v>0</v>
      </c>
      <c r="E12" s="17">
        <f>Rekenblad!B20+Rekenblad!B32+Rekenblad!B30+Rekenblad!B31+Rekenblad!H48+Rekenblad!H51</f>
        <v>0</v>
      </c>
      <c r="G12" s="15">
        <f>Rekenblad!B20+Rekenblad!B34+Rekenblad!B36+Rekenblad!B31+Rekenblad!H48+Rekenblad!H51</f>
        <v>0</v>
      </c>
      <c r="H12" s="15">
        <f>Rekenblad!B20+Rekenblad!B36+Rekenblad!B34+Rekenblad!B35+Rekenblad!H48+Rekenblad!H51</f>
        <v>0</v>
      </c>
      <c r="J12" s="5">
        <f>Rekenblad!B22+Rekenblad!B36+Rekenblad!B35+Rekenblad!B37</f>
        <v>0</v>
      </c>
      <c r="K12" s="5">
        <f>Rekenblad!B22+Rekenblad!B36+Rekenblad!B35+Rekenblad!B34</f>
        <v>0</v>
      </c>
    </row>
    <row r="13" spans="1:11" x14ac:dyDescent="0.25">
      <c r="J13" s="6">
        <f>J12+Rekenblad!H48+Rekenblad!H51</f>
        <v>0</v>
      </c>
      <c r="K13" s="6">
        <f>K12+Rekenblad!H48+Rekenblad!H51</f>
        <v>0</v>
      </c>
    </row>
    <row r="16" spans="1:11" ht="145.5" x14ac:dyDescent="0.25">
      <c r="A16" s="14" t="s">
        <v>28</v>
      </c>
      <c r="B16" s="14" t="s">
        <v>28</v>
      </c>
      <c r="H16" s="14" t="s">
        <v>25</v>
      </c>
      <c r="I16" s="14" t="s">
        <v>25</v>
      </c>
    </row>
    <row r="17" spans="1:9" x14ac:dyDescent="0.25">
      <c r="A17" s="11"/>
      <c r="B17" s="11"/>
      <c r="H17" s="8"/>
      <c r="I17" s="8"/>
    </row>
    <row r="18" spans="1:9" x14ac:dyDescent="0.25">
      <c r="A18" s="11"/>
      <c r="B18" s="11"/>
      <c r="H18" s="8"/>
      <c r="I18" s="8"/>
    </row>
    <row r="19" spans="1:9" x14ac:dyDescent="0.25">
      <c r="A19" s="11" t="s">
        <v>80</v>
      </c>
      <c r="B19" s="11">
        <f>COUNTIF(Profielkeuze!B5:B6,"Wel")</f>
        <v>0</v>
      </c>
      <c r="H19" s="8"/>
      <c r="I19" s="8"/>
    </row>
    <row r="20" spans="1:9" x14ac:dyDescent="0.25">
      <c r="A20" s="11" t="s">
        <v>29</v>
      </c>
      <c r="B20" s="11">
        <f>COUNTIF(Profielkeuze!B6:B7,"Wel")</f>
        <v>0</v>
      </c>
      <c r="H20" s="9">
        <f>COUNTIF(Profielkeuze!B5:B7,"Wel")</f>
        <v>0</v>
      </c>
      <c r="I20" s="9"/>
    </row>
    <row r="21" spans="1:9" x14ac:dyDescent="0.25">
      <c r="A21" s="11" t="s">
        <v>31</v>
      </c>
      <c r="B21" s="11">
        <f>COUNTIF(Profielkeuze!B6,"Wel")</f>
        <v>0</v>
      </c>
      <c r="H21" s="10"/>
      <c r="I21" s="9">
        <f>COUNTIF(Profielkeuze!B6,"Wel")</f>
        <v>0</v>
      </c>
    </row>
    <row r="22" spans="1:9" x14ac:dyDescent="0.25">
      <c r="A22" s="11" t="s">
        <v>30</v>
      </c>
      <c r="B22" s="11">
        <f>COUNTIF(Profielkeuze!B7,"Wel")</f>
        <v>0</v>
      </c>
      <c r="H22" s="8"/>
      <c r="I22" s="8"/>
    </row>
    <row r="23" spans="1:9" x14ac:dyDescent="0.25">
      <c r="A23" s="11" t="s">
        <v>32</v>
      </c>
      <c r="B23" s="11">
        <f>COUNTIF(Profielkeuze!B5,"Wel")</f>
        <v>0</v>
      </c>
      <c r="H23" s="8"/>
      <c r="I23" s="8"/>
    </row>
    <row r="24" spans="1:9" x14ac:dyDescent="0.25">
      <c r="A24" s="11" t="s">
        <v>33</v>
      </c>
      <c r="B24" s="11">
        <f>COUNTIF(Profielkeuze!B9:B10,"Wel")</f>
        <v>0</v>
      </c>
      <c r="H24" s="9">
        <f>COUNTIF(Profielkeuze!B9:B10,"Wel")</f>
        <v>0</v>
      </c>
      <c r="I24" s="9"/>
    </row>
    <row r="25" spans="1:9" x14ac:dyDescent="0.25">
      <c r="A25" s="11" t="s">
        <v>34</v>
      </c>
      <c r="B25" s="11">
        <f>COUNTIF(Profielkeuze!B9,"Wel")</f>
        <v>0</v>
      </c>
      <c r="H25" s="8"/>
      <c r="I25" s="8"/>
    </row>
    <row r="26" spans="1:9" x14ac:dyDescent="0.25">
      <c r="A26" s="11" t="s">
        <v>35</v>
      </c>
      <c r="B26" s="11">
        <f>COUNTIF(Profielkeuze!B10,"Wel")</f>
        <v>0</v>
      </c>
      <c r="H26" s="8"/>
      <c r="I26" s="8"/>
    </row>
    <row r="27" spans="1:9" x14ac:dyDescent="0.25">
      <c r="A27" s="11" t="s">
        <v>71</v>
      </c>
      <c r="B27" s="11">
        <f>COUNTIF(Profielkeuze!B12,"Wel")</f>
        <v>0</v>
      </c>
      <c r="H27" s="8"/>
      <c r="I27" s="8"/>
    </row>
    <row r="28" spans="1:9" x14ac:dyDescent="0.25">
      <c r="A28" s="11" t="s">
        <v>36</v>
      </c>
      <c r="B28" s="11">
        <f>COUNTIF(Profielkeuze!B13,"Wel")</f>
        <v>0</v>
      </c>
      <c r="H28" s="8"/>
      <c r="I28" s="8"/>
    </row>
    <row r="29" spans="1:9" x14ac:dyDescent="0.25">
      <c r="A29" s="11"/>
      <c r="B29" s="11"/>
      <c r="H29" s="8"/>
      <c r="I29" s="8"/>
    </row>
    <row r="30" spans="1:9" x14ac:dyDescent="0.25">
      <c r="A30" s="11" t="s">
        <v>37</v>
      </c>
      <c r="B30" s="11">
        <f>COUNTIF(Profielkeuze!B15,"Wel")</f>
        <v>0</v>
      </c>
      <c r="H30" s="8"/>
      <c r="I30" s="8"/>
    </row>
    <row r="31" spans="1:9" x14ac:dyDescent="0.25">
      <c r="A31" s="11" t="s">
        <v>38</v>
      </c>
      <c r="B31" s="11">
        <f>COUNTIF(Profielkeuze!B16,"Wel")</f>
        <v>0</v>
      </c>
      <c r="H31" s="8"/>
      <c r="I31" s="8"/>
    </row>
    <row r="32" spans="1:9" x14ac:dyDescent="0.25">
      <c r="A32" s="11" t="s">
        <v>39</v>
      </c>
      <c r="B32" s="11">
        <f>COUNTIF(Profielkeuze!B17,"Wel")</f>
        <v>0</v>
      </c>
      <c r="H32" s="8"/>
      <c r="I32" s="8"/>
    </row>
    <row r="33" spans="1:9" x14ac:dyDescent="0.25">
      <c r="A33" s="11"/>
      <c r="B33" s="11"/>
      <c r="H33" s="8"/>
      <c r="I33" s="8"/>
    </row>
    <row r="34" spans="1:9" x14ac:dyDescent="0.25">
      <c r="A34" s="11" t="s">
        <v>40</v>
      </c>
      <c r="B34" s="11">
        <f>COUNTIF(Profielkeuze!B19,"Wel")</f>
        <v>0</v>
      </c>
      <c r="H34" s="8"/>
      <c r="I34" s="8"/>
    </row>
    <row r="35" spans="1:9" x14ac:dyDescent="0.25">
      <c r="A35" s="11" t="s">
        <v>41</v>
      </c>
      <c r="B35" s="11">
        <f>COUNTIF(Profielkeuze!B20,"Wel")</f>
        <v>0</v>
      </c>
      <c r="H35" s="8"/>
      <c r="I35" s="8"/>
    </row>
    <row r="36" spans="1:9" x14ac:dyDescent="0.25">
      <c r="A36" s="11" t="s">
        <v>42</v>
      </c>
      <c r="B36" s="11">
        <f>COUNTIF(Profielkeuze!B21,"Wel")</f>
        <v>0</v>
      </c>
      <c r="H36" s="8"/>
      <c r="I36" s="8"/>
    </row>
    <row r="37" spans="1:9" x14ac:dyDescent="0.25">
      <c r="A37" s="11" t="s">
        <v>43</v>
      </c>
      <c r="B37" s="11">
        <f>COUNTIF(Profielkeuze!B22,"Wel")</f>
        <v>0</v>
      </c>
      <c r="H37" s="9">
        <f>COUNTIF(Profielkeuze!B22,"Wel")</f>
        <v>0</v>
      </c>
      <c r="I37" s="9">
        <f>IF(H37=1,-3,0)</f>
        <v>0</v>
      </c>
    </row>
    <row r="38" spans="1:9" x14ac:dyDescent="0.25">
      <c r="A38" s="11"/>
      <c r="B38" s="11"/>
      <c r="H38" s="8"/>
      <c r="I38" s="8"/>
    </row>
    <row r="39" spans="1:9" x14ac:dyDescent="0.25">
      <c r="A39" s="11" t="s">
        <v>44</v>
      </c>
      <c r="B39" s="11">
        <f>COUNTIF(Profielkeuze!B24,"Wel")</f>
        <v>0</v>
      </c>
      <c r="H39" s="9"/>
      <c r="I39" s="9">
        <f>COUNTIF(Profielkeuze!B24:B25,"Wel")</f>
        <v>0</v>
      </c>
    </row>
    <row r="40" spans="1:9" x14ac:dyDescent="0.25">
      <c r="A40" s="11" t="s">
        <v>45</v>
      </c>
      <c r="B40" s="11">
        <f>COUNTIF(Profielkeuze!B25,"Wel")</f>
        <v>0</v>
      </c>
      <c r="H40" s="8"/>
      <c r="I40" s="8"/>
    </row>
    <row r="41" spans="1:9" x14ac:dyDescent="0.25">
      <c r="A41" s="11"/>
      <c r="B41" s="11"/>
      <c r="H41" s="8"/>
      <c r="I41" s="8"/>
    </row>
    <row r="42" spans="1:9" x14ac:dyDescent="0.25">
      <c r="A42" s="11" t="s">
        <v>46</v>
      </c>
      <c r="B42" s="11">
        <f>COUNTIF(Profielkeuze!B29,"Wel")</f>
        <v>0</v>
      </c>
      <c r="H42" s="8"/>
      <c r="I42" s="8"/>
    </row>
    <row r="43" spans="1:9" x14ac:dyDescent="0.25">
      <c r="A43" s="11"/>
      <c r="B43" s="11"/>
      <c r="H43" s="8"/>
      <c r="I43" s="8"/>
    </row>
    <row r="44" spans="1:9" x14ac:dyDescent="0.25">
      <c r="A44" s="11" t="s">
        <v>47</v>
      </c>
      <c r="B44" s="11">
        <f>COUNTIF(Profielkeuze!B29,"Wel")</f>
        <v>0</v>
      </c>
      <c r="H44" s="9">
        <f>COUNTIF(Profielkeuze!B29,"Wel")</f>
        <v>0</v>
      </c>
      <c r="I44" s="9"/>
    </row>
    <row r="45" spans="1:9" x14ac:dyDescent="0.25">
      <c r="A45" s="11"/>
      <c r="B45" s="11"/>
      <c r="H45" s="11"/>
      <c r="I45" s="11"/>
    </row>
    <row r="46" spans="1:9" x14ac:dyDescent="0.25">
      <c r="A46" s="11" t="s">
        <v>75</v>
      </c>
      <c r="B46" s="11">
        <f>B28+B27+B42+B39+B40+B26+B25</f>
        <v>0</v>
      </c>
      <c r="H46" s="12">
        <f>IF(Profielkeuze!B31=0,0,1)</f>
        <v>0</v>
      </c>
      <c r="I46" s="12">
        <f>IF(Profielkeuze!B31=0,1,0)</f>
        <v>1</v>
      </c>
    </row>
    <row r="47" spans="1:9" x14ac:dyDescent="0.25">
      <c r="A47" s="11" t="s">
        <v>76</v>
      </c>
      <c r="B47" s="11">
        <f>IF(B46&gt;1,1,0)</f>
        <v>0</v>
      </c>
      <c r="H47" s="10"/>
      <c r="I47" s="10"/>
    </row>
    <row r="48" spans="1:9" x14ac:dyDescent="0.25">
      <c r="H48" s="10">
        <f>IF(Profielkeuze!B33&gt;6,10,0)</f>
        <v>0</v>
      </c>
      <c r="I48" s="10"/>
    </row>
    <row r="49" spans="6:9" x14ac:dyDescent="0.25">
      <c r="H49" s="10"/>
      <c r="I49" s="10"/>
    </row>
    <row r="50" spans="6:9" x14ac:dyDescent="0.25">
      <c r="H50" s="10"/>
      <c r="I50" s="10"/>
    </row>
    <row r="51" spans="6:9" ht="45" x14ac:dyDescent="0.25">
      <c r="F51" s="13" t="s">
        <v>58</v>
      </c>
      <c r="G51" s="7"/>
      <c r="H51" s="10">
        <f>IF(Rekenblad!G51&gt;0,-10,0)</f>
        <v>0</v>
      </c>
      <c r="I51" s="10"/>
    </row>
  </sheetData>
  <sheetProtection sheet="1" objects="1" scenarios="1"/>
  <mergeCells count="4">
    <mergeCell ref="A1:B1"/>
    <mergeCell ref="J7:K7"/>
    <mergeCell ref="G7:H7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Profielkeuze</vt:lpstr>
      <vt:lpstr>Rekenblad</vt:lpstr>
    </vt:vector>
  </TitlesOfParts>
  <Company>Espritscholen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Donker</dc:creator>
  <cp:lastModifiedBy>Annette Beck</cp:lastModifiedBy>
  <dcterms:created xsi:type="dcterms:W3CDTF">2014-08-26T07:09:39Z</dcterms:created>
  <dcterms:modified xsi:type="dcterms:W3CDTF">2017-11-13T09:33:45Z</dcterms:modified>
</cp:coreProperties>
</file>